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D32"/>
  <c r="N32" s="1"/>
  <c r="D31"/>
  <c r="N31" s="1"/>
  <c r="N30"/>
  <c r="N23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L20"/>
  <c r="H36"/>
  <c r="I36"/>
  <c r="I30"/>
  <c r="J30"/>
  <c r="H32"/>
  <c r="I32" s="1"/>
  <c r="J32" s="1"/>
  <c r="A32"/>
  <c r="H31"/>
  <c r="I31" s="1"/>
  <c r="J31" s="1"/>
  <c r="M22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 s="1"/>
  <c r="J36"/>
  <c r="J33" l="1"/>
  <c r="N33"/>
  <c r="N27"/>
  <c r="J8"/>
  <c r="J27" s="1"/>
  <c r="I27"/>
  <c r="H27"/>
  <c r="I33"/>
  <c r="J34" l="1"/>
  <c r="J37" s="1"/>
  <c r="I34"/>
  <c r="G34" s="1"/>
  <c r="G37" s="1"/>
  <c r="N34"/>
  <c r="N37" s="1"/>
  <c r="I37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<sst xmlns="http://schemas.openxmlformats.org/spreadsheetml/2006/main" count="106" uniqueCount="68">
  <si>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</si>
  <si>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</si>
  <si>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</si>
  <si>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</si>
  <si>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</si>
  <si>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</si>
  <si>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</si>
  <si>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</si>
  <si>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</si>
  <si>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</si>
  <si>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</si>
  <si>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</si>
  <si>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</si>
  <si>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</si>
  <si>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</si>
  <si>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</si>
  <si>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</si>
  <si>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</si>
  <si>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</si>
  <si>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</si>
  <si>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</si>
  <si>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</si>
  <si>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</si>
  <si>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</si>
  <si>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</si>
  <si>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</si>
  <si>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</si>
  <si>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</si>
  <si>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</si>
  <si>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</si>
  <si>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</si>
  <si>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</si>
  <si>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</si>
  <si>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</si>
  <si>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</si>
  <si>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</si>
  <si>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</si>
  <si>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</si>
  <si>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</si>
  <si>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</si>
  <si>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</si>
  <si>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</si>
  <si>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</si>
  <si>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</si>
  <si>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</si>
  <si>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</si>
  <si>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</si>
  <si>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</si>
  <si>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площаль ИО</t>
  </si>
  <si>
    <t>убрать при печати</t>
  </si>
  <si>
    <t>г. Рязань ул. Новаторов д. 1/4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</si>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</sst>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4" fillId="0" borderId="5" xfId="0" applyFont="1" applyBorder="1" applyAlignment="1"/>
    <xf numFmtId="0" fontId="0" fillId="0" borderId="5" xfId="0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3" style="27" hidden="1" customWidth="1"/>
    <col min="8" max="9" width="15.5703125" style="1" hidden="1" customWidth="1"/>
    <col min="10" max="10" width="15.140625" style="37" hidden="1" customWidth="1"/>
    <col min="11" max="11" width="13.42578125" style="1" hidden="1" customWidth="1"/>
    <col min="12" max="12" width="15.85546875" style="1" hidden="1" customWidth="1"/>
    <col min="13" max="13" width="12.5703125" style="1" hidden="1" customWidth="1"/>
    <col min="14" max="14" width="17.7109375" style="1" customWidth="1"/>
    <col min="15" max="16384" width="8.85546875" style="1"/>
  </cols>
  <sheetData>
    <row r="1" spans="1:15">
      <c r="B1" s="1" t="s">
        <v>0</v>
      </c>
      <c r="F1" s="68" t="s">
        <v>66</v>
      </c>
      <c r="G1" s="2"/>
    </row>
    <row r="2" spans="1:15">
      <c r="E2" s="69" t="s">
        <v>1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3" customFormat="1" ht="18.75" customHeight="1">
      <c r="A3" s="76" t="s">
        <v>67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s="3" customFormat="1" ht="21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24.75" customHeight="1">
      <c r="A5" s="4"/>
      <c r="B5" s="4" t="s">
        <v>50</v>
      </c>
      <c r="C5" s="4" t="s">
        <v>2</v>
      </c>
      <c r="D5" s="5">
        <v>15465.2</v>
      </c>
      <c r="E5" s="4">
        <v>15465.2</v>
      </c>
      <c r="F5" s="6"/>
      <c r="G5" s="6"/>
      <c r="H5" s="7"/>
      <c r="I5" s="7"/>
      <c r="K5" s="4"/>
      <c r="L5" s="4"/>
    </row>
    <row r="6" spans="1:15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1" t="s">
        <v>49</v>
      </c>
      <c r="L6" s="72"/>
      <c r="M6" s="72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60"/>
      <c r="N7" s="10" t="s">
        <v>47</v>
      </c>
      <c r="O7" s="30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15465.2</v>
      </c>
      <c r="F8" s="9" t="s">
        <v>16</v>
      </c>
      <c r="G8" s="9">
        <v>12</v>
      </c>
      <c r="H8" s="13">
        <f t="shared" ref="H8:H26" si="0">D8*E8</f>
        <v>5103.5160000000005</v>
      </c>
      <c r="I8" s="31">
        <f t="shared" ref="I8:I26" si="1">H8*G8</f>
        <v>61242.19200000001</v>
      </c>
      <c r="J8" s="14">
        <f>I8/G8/E8</f>
        <v>0.33</v>
      </c>
      <c r="K8" s="12"/>
      <c r="L8" s="12"/>
      <c r="M8" s="61"/>
      <c r="N8" s="64">
        <f>J8*1.04*1.092*1.1213</f>
        <v>0.42023453472</v>
      </c>
    </row>
    <row r="9" spans="1:15" ht="63">
      <c r="A9" s="8">
        <f t="shared" ref="A9:A26" si="2">A8+1</f>
        <v>2</v>
      </c>
      <c r="B9" s="34" t="s">
        <v>53</v>
      </c>
      <c r="C9" s="8" t="s">
        <v>15</v>
      </c>
      <c r="D9" s="12">
        <v>0.08</v>
      </c>
      <c r="E9" s="12">
        <v>15465.2</v>
      </c>
      <c r="F9" s="9" t="s">
        <v>16</v>
      </c>
      <c r="G9" s="9">
        <v>12</v>
      </c>
      <c r="H9" s="13">
        <f t="shared" si="0"/>
        <v>1237.2160000000001</v>
      </c>
      <c r="I9" s="31">
        <f t="shared" si="1"/>
        <v>14846.592000000001</v>
      </c>
      <c r="J9" s="14">
        <f t="shared" ref="J9:J26" si="3">I9/G9/E9</f>
        <v>0.08</v>
      </c>
      <c r="K9" s="12"/>
      <c r="L9" s="12"/>
      <c r="M9" s="61"/>
      <c r="N9" s="64">
        <f t="shared" ref="N9:N22" si="4">J9*1.04*1.092*1.1213</f>
        <v>0.10187503872000002</v>
      </c>
    </row>
    <row r="10" spans="1:15" ht="63">
      <c r="A10" s="8">
        <f t="shared" si="2"/>
        <v>3</v>
      </c>
      <c r="B10" s="34" t="s">
        <v>18</v>
      </c>
      <c r="C10" s="8" t="s">
        <v>17</v>
      </c>
      <c r="D10" s="12">
        <v>0.16</v>
      </c>
      <c r="E10" s="12">
        <v>15465.2</v>
      </c>
      <c r="F10" s="9" t="s">
        <v>16</v>
      </c>
      <c r="G10" s="9">
        <v>12</v>
      </c>
      <c r="H10" s="13">
        <f t="shared" si="0"/>
        <v>2474.4320000000002</v>
      </c>
      <c r="I10" s="31">
        <f t="shared" si="1"/>
        <v>29693.184000000001</v>
      </c>
      <c r="J10" s="14">
        <f t="shared" si="3"/>
        <v>0.16</v>
      </c>
      <c r="K10" s="12"/>
      <c r="L10" s="12"/>
      <c r="M10" s="61"/>
      <c r="N10" s="64">
        <f t="shared" si="4"/>
        <v>0.20375007744000004</v>
      </c>
    </row>
    <row r="11" spans="1:15" ht="30" customHeight="1">
      <c r="A11" s="8">
        <f t="shared" si="2"/>
        <v>4</v>
      </c>
      <c r="B11" s="34" t="s">
        <v>19</v>
      </c>
      <c r="C11" s="8" t="s">
        <v>20</v>
      </c>
      <c r="D11" s="12">
        <v>7.0000000000000007E-2</v>
      </c>
      <c r="E11" s="12">
        <v>15465.2</v>
      </c>
      <c r="F11" s="9" t="s">
        <v>16</v>
      </c>
      <c r="G11" s="9">
        <v>12</v>
      </c>
      <c r="H11" s="13">
        <f t="shared" si="0"/>
        <v>1082.5640000000001</v>
      </c>
      <c r="I11" s="31">
        <f t="shared" si="1"/>
        <v>12990.768</v>
      </c>
      <c r="J11" s="14">
        <f t="shared" si="3"/>
        <v>7.0000000000000007E-2</v>
      </c>
      <c r="K11" s="12"/>
      <c r="L11" s="12"/>
      <c r="M11" s="61"/>
      <c r="N11" s="64">
        <f t="shared" si="4"/>
        <v>8.9140658880000015E-2</v>
      </c>
    </row>
    <row r="12" spans="1:15" ht="78.75">
      <c r="A12" s="8">
        <f t="shared" si="2"/>
        <v>5</v>
      </c>
      <c r="B12" s="34" t="s">
        <v>21</v>
      </c>
      <c r="C12" s="8" t="s">
        <v>22</v>
      </c>
      <c r="D12" s="12">
        <v>0.04</v>
      </c>
      <c r="E12" s="12">
        <v>15465.2</v>
      </c>
      <c r="F12" s="9" t="s">
        <v>16</v>
      </c>
      <c r="G12" s="9">
        <v>12</v>
      </c>
      <c r="H12" s="13">
        <f t="shared" si="0"/>
        <v>618.60800000000006</v>
      </c>
      <c r="I12" s="31">
        <f t="shared" si="1"/>
        <v>7423.2960000000003</v>
      </c>
      <c r="J12" s="14">
        <f t="shared" si="3"/>
        <v>0.04</v>
      </c>
      <c r="K12" s="12"/>
      <c r="L12" s="12"/>
      <c r="M12" s="61"/>
      <c r="N12" s="64">
        <f t="shared" si="4"/>
        <v>5.093751936000001E-2</v>
      </c>
    </row>
    <row r="13" spans="1:15" ht="63">
      <c r="A13" s="8">
        <f t="shared" si="2"/>
        <v>6</v>
      </c>
      <c r="B13" s="34" t="s">
        <v>24</v>
      </c>
      <c r="C13" s="8" t="s">
        <v>25</v>
      </c>
      <c r="D13" s="12">
        <v>0.2</v>
      </c>
      <c r="E13" s="12">
        <v>15465.2</v>
      </c>
      <c r="F13" s="9" t="s">
        <v>16</v>
      </c>
      <c r="G13" s="9">
        <v>12</v>
      </c>
      <c r="H13" s="13">
        <f t="shared" si="0"/>
        <v>3093.0400000000004</v>
      </c>
      <c r="I13" s="31">
        <f t="shared" si="1"/>
        <v>37116.480000000003</v>
      </c>
      <c r="J13" s="14">
        <f t="shared" si="3"/>
        <v>0.2</v>
      </c>
      <c r="K13" s="12"/>
      <c r="L13" s="12"/>
      <c r="M13" s="61"/>
      <c r="N13" s="64">
        <f t="shared" si="4"/>
        <v>0.25468759680000003</v>
      </c>
    </row>
    <row r="14" spans="1:15" ht="63">
      <c r="A14" s="8">
        <f t="shared" si="2"/>
        <v>7</v>
      </c>
      <c r="B14" s="34" t="s">
        <v>54</v>
      </c>
      <c r="C14" s="8" t="s">
        <v>27</v>
      </c>
      <c r="D14" s="12">
        <v>0.18000000000000002</v>
      </c>
      <c r="E14" s="12">
        <v>15465.2</v>
      </c>
      <c r="F14" s="9" t="s">
        <v>16</v>
      </c>
      <c r="G14" s="9">
        <v>12</v>
      </c>
      <c r="H14" s="13">
        <f t="shared" si="0"/>
        <v>2783.7360000000003</v>
      </c>
      <c r="I14" s="31">
        <f t="shared" si="1"/>
        <v>33404.832000000002</v>
      </c>
      <c r="J14" s="14">
        <f t="shared" si="3"/>
        <v>0.18000000000000002</v>
      </c>
      <c r="K14" s="12"/>
      <c r="L14" s="12"/>
      <c r="M14" s="61"/>
      <c r="N14" s="64">
        <f t="shared" si="4"/>
        <v>0.22921883712000005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15465.2</v>
      </c>
      <c r="F15" s="9" t="s">
        <v>16</v>
      </c>
      <c r="G15" s="9">
        <v>12</v>
      </c>
      <c r="H15" s="13">
        <f t="shared" si="0"/>
        <v>2938.3880000000004</v>
      </c>
      <c r="I15" s="31">
        <f t="shared" si="1"/>
        <v>35260.656000000003</v>
      </c>
      <c r="J15" s="14">
        <f t="shared" si="3"/>
        <v>0.19</v>
      </c>
      <c r="K15" s="12"/>
      <c r="L15" s="12"/>
      <c r="M15" s="61"/>
      <c r="N15" s="64">
        <f t="shared" si="4"/>
        <v>0.24195321695999999</v>
      </c>
    </row>
    <row r="16" spans="1:15" ht="33" customHeight="1">
      <c r="A16" s="8">
        <f t="shared" si="2"/>
        <v>9</v>
      </c>
      <c r="B16" s="11" t="s">
        <v>55</v>
      </c>
      <c r="C16" s="8" t="s">
        <v>15</v>
      </c>
      <c r="D16" s="12">
        <v>0.52</v>
      </c>
      <c r="E16" s="12">
        <v>15465.2</v>
      </c>
      <c r="F16" s="15" t="s">
        <v>56</v>
      </c>
      <c r="G16" s="9">
        <v>12</v>
      </c>
      <c r="H16" s="13">
        <f t="shared" si="0"/>
        <v>8041.9040000000005</v>
      </c>
      <c r="I16" s="31">
        <f t="shared" si="1"/>
        <v>96502.847999999998</v>
      </c>
      <c r="J16" s="14">
        <f t="shared" si="3"/>
        <v>0.51999999999999991</v>
      </c>
      <c r="K16" s="12"/>
      <c r="L16" s="12"/>
      <c r="M16" s="61"/>
      <c r="N16" s="64">
        <f t="shared" si="4"/>
        <v>0.66218775167999999</v>
      </c>
    </row>
    <row r="17" spans="1:14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15465.2</v>
      </c>
      <c r="F17" s="15" t="s">
        <v>56</v>
      </c>
      <c r="G17" s="9">
        <v>12</v>
      </c>
      <c r="H17" s="13">
        <f t="shared" si="0"/>
        <v>6804.6880000000001</v>
      </c>
      <c r="I17" s="31">
        <f t="shared" si="1"/>
        <v>81656.255999999994</v>
      </c>
      <c r="J17" s="14">
        <f t="shared" si="3"/>
        <v>0.43999999999999995</v>
      </c>
      <c r="K17" s="12"/>
      <c r="L17" s="12"/>
      <c r="M17" s="61"/>
      <c r="N17" s="64">
        <f t="shared" si="4"/>
        <v>0.56031271295999996</v>
      </c>
    </row>
    <row r="18" spans="1:14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15465.2</v>
      </c>
      <c r="F18" s="9" t="s">
        <v>31</v>
      </c>
      <c r="G18" s="9">
        <v>12</v>
      </c>
      <c r="H18" s="13">
        <f t="shared" si="0"/>
        <v>773.2600000000001</v>
      </c>
      <c r="I18" s="31">
        <f t="shared" si="1"/>
        <v>9279.1200000000008</v>
      </c>
      <c r="J18" s="14">
        <f t="shared" si="3"/>
        <v>0.05</v>
      </c>
      <c r="K18" s="12"/>
      <c r="L18" s="12"/>
      <c r="M18" s="61"/>
      <c r="N18" s="64">
        <f t="shared" si="4"/>
        <v>6.3671899200000007E-2</v>
      </c>
    </row>
    <row r="19" spans="1:14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15465.2</v>
      </c>
      <c r="F19" s="9" t="s">
        <v>61</v>
      </c>
      <c r="G19" s="9">
        <v>12</v>
      </c>
      <c r="H19" s="13">
        <f t="shared" si="0"/>
        <v>1237.2160000000001</v>
      </c>
      <c r="I19" s="31">
        <f t="shared" si="1"/>
        <v>14846.592000000001</v>
      </c>
      <c r="J19" s="14">
        <f t="shared" si="3"/>
        <v>0.08</v>
      </c>
      <c r="K19" s="12"/>
      <c r="L19" s="12"/>
      <c r="M19" s="61"/>
      <c r="N19" s="64">
        <f t="shared" si="4"/>
        <v>0.10187503872000002</v>
      </c>
    </row>
    <row r="20" spans="1:14" ht="31.5">
      <c r="A20" s="8">
        <f t="shared" si="2"/>
        <v>13</v>
      </c>
      <c r="B20" s="11" t="s">
        <v>33</v>
      </c>
      <c r="C20" s="8" t="s">
        <v>34</v>
      </c>
      <c r="D20" s="12">
        <v>0.53</v>
      </c>
      <c r="E20" s="12">
        <v>15465.2</v>
      </c>
      <c r="F20" s="9" t="s">
        <v>23</v>
      </c>
      <c r="G20" s="9">
        <v>12</v>
      </c>
      <c r="H20" s="13">
        <f t="shared" si="0"/>
        <v>8196.5560000000005</v>
      </c>
      <c r="I20" s="31">
        <f t="shared" si="1"/>
        <v>98358.672000000006</v>
      </c>
      <c r="J20" s="14">
        <f t="shared" si="3"/>
        <v>0.53</v>
      </c>
      <c r="K20" s="12">
        <v>92800</v>
      </c>
      <c r="L20" s="12">
        <f>K20/12/E20</f>
        <v>0.50004741828966537</v>
      </c>
      <c r="M20" s="61"/>
      <c r="N20" s="64">
        <f t="shared" si="4"/>
        <v>0.67492213152000002</v>
      </c>
    </row>
    <row r="21" spans="1:14" ht="31.5">
      <c r="A21" s="8">
        <f t="shared" si="2"/>
        <v>14</v>
      </c>
      <c r="B21" s="36" t="s">
        <v>51</v>
      </c>
      <c r="C21" s="8" t="s">
        <v>35</v>
      </c>
      <c r="D21" s="12">
        <v>1.57</v>
      </c>
      <c r="E21" s="12">
        <v>15465.2</v>
      </c>
      <c r="F21" s="15" t="s">
        <v>56</v>
      </c>
      <c r="G21" s="9">
        <v>12</v>
      </c>
      <c r="H21" s="13">
        <f t="shared" si="0"/>
        <v>24280.364000000001</v>
      </c>
      <c r="I21" s="31">
        <f t="shared" si="1"/>
        <v>291364.36800000002</v>
      </c>
      <c r="J21" s="14">
        <f t="shared" si="3"/>
        <v>1.57</v>
      </c>
      <c r="K21" s="12">
        <v>1828.4</v>
      </c>
      <c r="L21" s="12">
        <f>(16950.74+3943+42.41)*12</f>
        <v>251233.80000000002</v>
      </c>
      <c r="M21" s="61">
        <f>L21*0.06+L21</f>
        <v>266307.82800000004</v>
      </c>
      <c r="N21" s="64">
        <f t="shared" si="4"/>
        <v>1.9992976348800002</v>
      </c>
    </row>
    <row r="22" spans="1:14" ht="47.25">
      <c r="A22" s="8">
        <f t="shared" si="2"/>
        <v>15</v>
      </c>
      <c r="B22" s="36" t="s">
        <v>62</v>
      </c>
      <c r="C22" s="8" t="s">
        <v>36</v>
      </c>
      <c r="D22" s="12">
        <v>2.87</v>
      </c>
      <c r="E22" s="12">
        <v>15465.2</v>
      </c>
      <c r="F22" s="9" t="s">
        <v>37</v>
      </c>
      <c r="G22" s="9">
        <v>12</v>
      </c>
      <c r="H22" s="13">
        <f t="shared" si="0"/>
        <v>44385.124000000003</v>
      </c>
      <c r="I22" s="31">
        <f t="shared" si="1"/>
        <v>532621.48800000001</v>
      </c>
      <c r="J22" s="14">
        <f t="shared" si="3"/>
        <v>2.87</v>
      </c>
      <c r="K22" s="12">
        <v>1950</v>
      </c>
      <c r="L22" s="12">
        <f>(20597.64+3943+488.82)*12</f>
        <v>300353.52</v>
      </c>
      <c r="M22" s="61">
        <f>L22*0.06+L22</f>
        <v>318374.73120000004</v>
      </c>
      <c r="N22" s="64">
        <f t="shared" si="4"/>
        <v>3.6547670140800008</v>
      </c>
    </row>
    <row r="23" spans="1:14" ht="31.5">
      <c r="A23" s="8">
        <f t="shared" si="2"/>
        <v>16</v>
      </c>
      <c r="B23" s="16" t="s">
        <v>38</v>
      </c>
      <c r="C23" s="17" t="s">
        <v>39</v>
      </c>
      <c r="D23" s="67">
        <f>6922*1.1213</f>
        <v>7761.6385999999993</v>
      </c>
      <c r="E23" s="12">
        <v>8</v>
      </c>
      <c r="F23" s="15" t="s">
        <v>56</v>
      </c>
      <c r="G23" s="15">
        <v>12</v>
      </c>
      <c r="H23" s="13">
        <f t="shared" si="0"/>
        <v>62093.108799999995</v>
      </c>
      <c r="I23" s="31">
        <f t="shared" si="1"/>
        <v>745117.30559999996</v>
      </c>
      <c r="J23" s="14">
        <f>I23/12/D5</f>
        <v>4.0150213899593918</v>
      </c>
      <c r="K23" s="12"/>
      <c r="L23" s="12"/>
      <c r="M23" s="61"/>
      <c r="N23" s="64">
        <f>D23*E23/E22</f>
        <v>4.0150213899593918</v>
      </c>
    </row>
    <row r="24" spans="1:14">
      <c r="A24" s="8">
        <f t="shared" si="2"/>
        <v>17</v>
      </c>
      <c r="B24" s="16" t="s">
        <v>40</v>
      </c>
      <c r="C24" s="17" t="s">
        <v>15</v>
      </c>
      <c r="D24" s="12">
        <v>1.74</v>
      </c>
      <c r="E24" s="12">
        <v>15465.2</v>
      </c>
      <c r="F24" s="15" t="s">
        <v>56</v>
      </c>
      <c r="G24" s="15">
        <v>12</v>
      </c>
      <c r="H24" s="13">
        <f t="shared" si="0"/>
        <v>26909.448</v>
      </c>
      <c r="I24" s="31">
        <f t="shared" si="1"/>
        <v>322913.37599999999</v>
      </c>
      <c r="J24" s="14">
        <f t="shared" si="3"/>
        <v>1.74</v>
      </c>
      <c r="K24" s="12"/>
      <c r="L24" s="12"/>
      <c r="M24" s="61"/>
      <c r="N24" s="64">
        <f>J24*1.04*1.092*1.1213</f>
        <v>2.21578209216</v>
      </c>
    </row>
    <row r="25" spans="1:14">
      <c r="A25" s="8">
        <f t="shared" si="2"/>
        <v>18</v>
      </c>
      <c r="B25" s="16" t="s">
        <v>41</v>
      </c>
      <c r="C25" s="17" t="s">
        <v>42</v>
      </c>
      <c r="D25" s="12">
        <v>0.24000000000000002</v>
      </c>
      <c r="E25" s="12">
        <v>15465.2</v>
      </c>
      <c r="F25" s="15" t="s">
        <v>56</v>
      </c>
      <c r="G25" s="15">
        <v>12</v>
      </c>
      <c r="H25" s="13">
        <f t="shared" si="0"/>
        <v>3711.6480000000006</v>
      </c>
      <c r="I25" s="31">
        <f t="shared" si="1"/>
        <v>44539.776000000005</v>
      </c>
      <c r="J25" s="14">
        <f t="shared" si="3"/>
        <v>0.24000000000000002</v>
      </c>
      <c r="K25" s="12"/>
      <c r="L25" s="12"/>
      <c r="M25" s="61"/>
      <c r="N25" s="64">
        <f t="shared" ref="N25:N26" si="5">J25*1.04*1.092*1.1213</f>
        <v>0.30562511616000004</v>
      </c>
    </row>
    <row r="26" spans="1:14" ht="48.75" customHeight="1">
      <c r="A26" s="8">
        <f t="shared" si="2"/>
        <v>19</v>
      </c>
      <c r="B26" s="33" t="s">
        <v>43</v>
      </c>
      <c r="C26" s="14" t="s">
        <v>15</v>
      </c>
      <c r="D26" s="12">
        <v>1.3800000000000001</v>
      </c>
      <c r="E26" s="12">
        <v>15465.2</v>
      </c>
      <c r="F26" s="15" t="s">
        <v>56</v>
      </c>
      <c r="G26" s="15">
        <v>12</v>
      </c>
      <c r="H26" s="13">
        <f t="shared" si="0"/>
        <v>21341.976000000002</v>
      </c>
      <c r="I26" s="31">
        <f t="shared" si="1"/>
        <v>256103.71200000003</v>
      </c>
      <c r="J26" s="14">
        <f t="shared" si="3"/>
        <v>1.3800000000000001</v>
      </c>
      <c r="K26" s="12"/>
      <c r="L26" s="12"/>
      <c r="M26" s="61"/>
      <c r="N26" s="64">
        <f t="shared" si="5"/>
        <v>1.7573444179200004</v>
      </c>
    </row>
    <row r="27" spans="1:14" s="40" customFormat="1">
      <c r="A27" s="74" t="s">
        <v>58</v>
      </c>
      <c r="B27" s="78"/>
      <c r="C27" s="74"/>
      <c r="D27" s="74"/>
      <c r="E27" s="74"/>
      <c r="F27" s="74"/>
      <c r="G27" s="48"/>
      <c r="H27" s="49">
        <f>SUM(H8:H26)</f>
        <v>227106.7928</v>
      </c>
      <c r="I27" s="49">
        <f>SUM(I8:I26)</f>
        <v>2725281.5136000002</v>
      </c>
      <c r="J27" s="49">
        <f>SUM(J8:J26)</f>
        <v>14.685021389959394</v>
      </c>
      <c r="K27" s="49">
        <f t="shared" ref="K27:N27" si="6">SUM(K8:K26)</f>
        <v>96578.4</v>
      </c>
      <c r="L27" s="49">
        <f t="shared" si="6"/>
        <v>551587.82004741835</v>
      </c>
      <c r="M27" s="49">
        <f t="shared" si="6"/>
        <v>584682.55920000002</v>
      </c>
      <c r="N27" s="49">
        <f t="shared" si="6"/>
        <v>17.602604679239391</v>
      </c>
    </row>
    <row r="28" spans="1:14" s="3" customFormat="1">
      <c r="A28" s="75" t="s">
        <v>44</v>
      </c>
      <c r="B28" s="75"/>
      <c r="C28" s="75"/>
      <c r="D28" s="75"/>
      <c r="E28" s="75"/>
      <c r="F28" s="75"/>
      <c r="G28" s="75"/>
      <c r="H28" s="75"/>
      <c r="I28" s="75"/>
      <c r="J28" s="38"/>
      <c r="N28" s="65"/>
    </row>
    <row r="29" spans="1:14" s="3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57</v>
      </c>
      <c r="G29" s="42"/>
      <c r="H29" s="41" t="s">
        <v>10</v>
      </c>
      <c r="I29" s="43" t="s">
        <v>9</v>
      </c>
      <c r="J29" s="41" t="s">
        <v>47</v>
      </c>
      <c r="K29" s="41"/>
      <c r="L29" s="41"/>
      <c r="M29" s="62"/>
      <c r="N29" s="10" t="s">
        <v>47</v>
      </c>
    </row>
    <row r="30" spans="1:14" s="3" customFormat="1" ht="28.15" customHeight="1">
      <c r="A30" s="41">
        <v>1</v>
      </c>
      <c r="B30" s="44" t="s">
        <v>44</v>
      </c>
      <c r="C30" s="45" t="s">
        <v>65</v>
      </c>
      <c r="D30" s="19">
        <v>1.62</v>
      </c>
      <c r="E30" s="41">
        <v>15465.2</v>
      </c>
      <c r="F30" s="42" t="s">
        <v>45</v>
      </c>
      <c r="G30" s="42">
        <v>12</v>
      </c>
      <c r="H30" s="19"/>
      <c r="I30" s="19">
        <f>D30*E30*G30</f>
        <v>300643.48800000001</v>
      </c>
      <c r="J30" s="18">
        <f>I30/G30/E30</f>
        <v>1.6199999999999999</v>
      </c>
      <c r="K30" s="19"/>
      <c r="L30" s="19"/>
      <c r="M30" s="63"/>
      <c r="N30" s="65">
        <f>J30*1.04*1.092*1.1213</f>
        <v>2.0629695340800001</v>
      </c>
    </row>
    <row r="31" spans="1:14" s="3" customFormat="1" ht="36.6" customHeight="1">
      <c r="A31" s="41">
        <v>2</v>
      </c>
      <c r="B31" s="34" t="s">
        <v>11</v>
      </c>
      <c r="C31" s="41" t="s">
        <v>12</v>
      </c>
      <c r="D31" s="67">
        <f>15.97*1.1213</f>
        <v>17.907160999999999</v>
      </c>
      <c r="E31" s="19">
        <v>9184</v>
      </c>
      <c r="F31" s="42" t="s">
        <v>45</v>
      </c>
      <c r="G31" s="42">
        <v>1</v>
      </c>
      <c r="H31" s="19">
        <f>D31*E31</f>
        <v>164459.36662399999</v>
      </c>
      <c r="I31" s="46">
        <f>H31*G31</f>
        <v>164459.36662399999</v>
      </c>
      <c r="J31" s="18">
        <f>I31/12/E30</f>
        <v>0.88617975963237883</v>
      </c>
      <c r="K31" s="19"/>
      <c r="L31" s="19"/>
      <c r="M31" s="63"/>
      <c r="N31" s="65">
        <f>D31*E31/E30/12</f>
        <v>0.88617975963237872</v>
      </c>
    </row>
    <row r="32" spans="1:14" s="3" customFormat="1" ht="34.5" customHeight="1">
      <c r="A32" s="41">
        <f>A31+1</f>
        <v>3</v>
      </c>
      <c r="B32" s="34" t="s">
        <v>13</v>
      </c>
      <c r="C32" s="41" t="s">
        <v>12</v>
      </c>
      <c r="D32" s="67">
        <f>11.52*1.1213</f>
        <v>12.917375999999999</v>
      </c>
      <c r="E32" s="19">
        <v>9184</v>
      </c>
      <c r="F32" s="42" t="s">
        <v>45</v>
      </c>
      <c r="G32" s="42">
        <v>1</v>
      </c>
      <c r="H32" s="19">
        <f>D32*E32</f>
        <v>118633.18118399999</v>
      </c>
      <c r="I32" s="46">
        <f>H32*G32</f>
        <v>118633.18118399999</v>
      </c>
      <c r="J32" s="18">
        <f>I32/12/E30</f>
        <v>0.63924801696712608</v>
      </c>
      <c r="K32" s="19"/>
      <c r="L32" s="19"/>
      <c r="M32" s="63"/>
      <c r="N32" s="65">
        <f>D32*E32/E30/12</f>
        <v>0.63924801696712608</v>
      </c>
    </row>
    <row r="33" spans="1:14" s="47" customFormat="1">
      <c r="A33" s="73" t="s">
        <v>58</v>
      </c>
      <c r="B33" s="73"/>
      <c r="C33" s="73"/>
      <c r="D33" s="73"/>
      <c r="E33" s="73"/>
      <c r="F33" s="73"/>
      <c r="G33" s="51"/>
      <c r="H33" s="52"/>
      <c r="I33" s="53">
        <f>SUM(I30:I32)</f>
        <v>583736.03580800002</v>
      </c>
      <c r="J33" s="53">
        <f>SUM(J30:J32)</f>
        <v>3.1454277765995049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3.5883973106795048</v>
      </c>
    </row>
    <row r="34" spans="1:14" s="40" customFormat="1">
      <c r="A34" s="74" t="s">
        <v>59</v>
      </c>
      <c r="B34" s="74"/>
      <c r="C34" s="74"/>
      <c r="D34" s="74"/>
      <c r="E34" s="74"/>
      <c r="F34" s="74"/>
      <c r="G34" s="48">
        <f>I34/12/E30</f>
        <v>17.830449166558896</v>
      </c>
      <c r="H34" s="49"/>
      <c r="I34" s="49">
        <f>I27+I33</f>
        <v>3309017.549408</v>
      </c>
      <c r="J34" s="50">
        <f>J27+J33</f>
        <v>17.8304491665589</v>
      </c>
      <c r="K34" s="50">
        <f t="shared" ref="K34:N34" si="8">K27+K33</f>
        <v>96578.4</v>
      </c>
      <c r="L34" s="50">
        <f t="shared" si="8"/>
        <v>551587.82004741835</v>
      </c>
      <c r="M34" s="50">
        <f t="shared" si="8"/>
        <v>584682.55920000002</v>
      </c>
      <c r="N34" s="50">
        <f t="shared" si="8"/>
        <v>21.191001989918895</v>
      </c>
    </row>
    <row r="35" spans="1:14">
      <c r="A35" s="75" t="s">
        <v>60</v>
      </c>
      <c r="B35" s="75"/>
      <c r="C35" s="75"/>
      <c r="D35" s="75"/>
      <c r="E35" s="75"/>
      <c r="F35" s="75"/>
      <c r="G35" s="75"/>
      <c r="H35" s="75"/>
      <c r="I35" s="75"/>
      <c r="N35" s="64"/>
    </row>
    <row r="36" spans="1:14" s="3" customFormat="1" ht="63">
      <c r="A36" s="32">
        <v>1</v>
      </c>
      <c r="B36" s="34" t="s">
        <v>64</v>
      </c>
      <c r="C36" s="18" t="s">
        <v>15</v>
      </c>
      <c r="D36" s="19">
        <v>2.75</v>
      </c>
      <c r="E36" s="12">
        <v>15465.2</v>
      </c>
      <c r="F36" s="15" t="s">
        <v>26</v>
      </c>
      <c r="G36" s="59">
        <v>12</v>
      </c>
      <c r="H36" s="13">
        <f>D36*E36</f>
        <v>42529.3</v>
      </c>
      <c r="I36" s="31">
        <f>H36*G36</f>
        <v>510351.60000000003</v>
      </c>
      <c r="J36" s="14">
        <f>I36/G36/E36</f>
        <v>2.75</v>
      </c>
      <c r="K36" s="19"/>
      <c r="L36" s="19"/>
      <c r="M36" s="63"/>
      <c r="N36" s="65">
        <v>3.13</v>
      </c>
    </row>
    <row r="37" spans="1:14">
      <c r="A37" s="79" t="s">
        <v>63</v>
      </c>
      <c r="B37" s="80"/>
      <c r="C37" s="80"/>
      <c r="D37" s="80"/>
      <c r="E37" s="80"/>
      <c r="F37" s="81"/>
      <c r="G37" s="55">
        <f>G34+D36</f>
        <v>20.580449166558896</v>
      </c>
      <c r="H37" s="56"/>
      <c r="I37" s="57">
        <f>I34+I36</f>
        <v>3819369.1494080001</v>
      </c>
      <c r="J37" s="58">
        <f>J34+J36</f>
        <v>20.5804491665589</v>
      </c>
      <c r="K37" s="58">
        <f t="shared" ref="K37:N37" si="9">K34+K36</f>
        <v>96578.4</v>
      </c>
      <c r="L37" s="58">
        <f t="shared" si="9"/>
        <v>551587.82004741835</v>
      </c>
      <c r="M37" s="58">
        <f t="shared" si="9"/>
        <v>584682.55920000002</v>
      </c>
      <c r="N37" s="66">
        <f t="shared" si="9"/>
        <v>24.321001989918894</v>
      </c>
    </row>
    <row r="38" spans="1:14">
      <c r="A38" s="54"/>
      <c r="B38" s="54"/>
      <c r="C38" s="54"/>
      <c r="D38" s="54"/>
      <c r="E38" s="54"/>
      <c r="F38" s="54"/>
      <c r="G38" s="54"/>
      <c r="H38" s="54"/>
      <c r="I38" s="54"/>
    </row>
    <row r="39" spans="1:14" ht="13.15" customHeight="1">
      <c r="A39" s="20" t="s">
        <v>46</v>
      </c>
      <c r="B39" s="82" t="s">
        <v>52</v>
      </c>
      <c r="C39" s="82"/>
      <c r="D39" s="82"/>
      <c r="E39" s="82"/>
      <c r="F39" s="82"/>
      <c r="G39" s="82"/>
      <c r="H39" s="82"/>
      <c r="I39" s="82"/>
      <c r="J39" s="70"/>
      <c r="K39" s="70"/>
      <c r="L39" s="70"/>
      <c r="M39" s="70"/>
      <c r="N39" s="70"/>
    </row>
    <row r="40" spans="1:14">
      <c r="A40" s="21"/>
      <c r="B40" s="82"/>
      <c r="C40" s="82"/>
      <c r="D40" s="82"/>
      <c r="E40" s="82"/>
      <c r="F40" s="82"/>
      <c r="G40" s="82"/>
      <c r="H40" s="82"/>
      <c r="I40" s="82"/>
      <c r="J40" s="70"/>
      <c r="K40" s="70"/>
      <c r="L40" s="70"/>
      <c r="M40" s="70"/>
      <c r="N40" s="70"/>
    </row>
    <row r="41" spans="1:14" ht="31.5" customHeight="1">
      <c r="A41" s="21"/>
      <c r="B41" s="82"/>
      <c r="C41" s="82"/>
      <c r="D41" s="82"/>
      <c r="E41" s="82"/>
      <c r="F41" s="82"/>
      <c r="G41" s="82"/>
      <c r="H41" s="82"/>
      <c r="I41" s="82"/>
      <c r="J41" s="70"/>
      <c r="K41" s="70"/>
      <c r="L41" s="70"/>
      <c r="M41" s="70"/>
      <c r="N41" s="70"/>
    </row>
    <row r="42" spans="1:14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4" s="25" customFormat="1">
      <c r="A43" s="23"/>
      <c r="B43" s="24"/>
      <c r="C43" s="23"/>
      <c r="D43" s="24"/>
      <c r="F43" s="26"/>
      <c r="G43" s="26"/>
      <c r="H43" s="23"/>
      <c r="I43" s="23"/>
      <c r="J43" s="39"/>
      <c r="K43" s="23"/>
      <c r="L43" s="23"/>
    </row>
    <row r="44" spans="1:14" s="25" customFormat="1" ht="37.9" customHeight="1">
      <c r="A44" s="23"/>
      <c r="B44" s="23"/>
      <c r="C44" s="23"/>
      <c r="D44" s="24"/>
      <c r="E44" s="23"/>
      <c r="F44" s="26"/>
      <c r="G44" s="26"/>
      <c r="H44" s="35"/>
      <c r="I44" s="23"/>
      <c r="J44" s="39"/>
      <c r="K44" s="23"/>
      <c r="L44" s="23"/>
    </row>
  </sheetData>
  <mergeCells count="11">
    <mergeCell ref="A37:F37"/>
    <mergeCell ref="B39:N41"/>
    <mergeCell ref="E2:O2"/>
    <mergeCell ref="K6:M6"/>
    <mergeCell ref="A33:F33"/>
    <mergeCell ref="A34:F34"/>
    <mergeCell ref="A35:I35"/>
    <mergeCell ref="A3:N4"/>
    <mergeCell ref="A28:I28"/>
    <mergeCell ref="A6:I6"/>
    <mergeCell ref="A27:F27"/>
  </mergeCells>
  <pageMargins left="1.1811023622047245" right="0.15748031496062992" top="0.43307086614173229" bottom="0.15748031496062992" header="0.47244094488188981" footer="0.31496062992125984"/>
  <pageSetup paperSize="9" scale="55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2023-10-23T11:15:30Z</dcterms:modified>
</cp:coreProperties>
</file>